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Ế TOÁN VẠN PHÚC\CÔNG KHAI NS\CÔNG KHAI 2025\CÔNG KHAI TÌNH HÌNH THỰC HIỆN DT\CK QUÝ\QUÝ I\"/>
    </mc:Choice>
  </mc:AlternateContent>
  <bookViews>
    <workbookView xWindow="0" yWindow="-120" windowWidth="20610" windowHeight="11160"/>
  </bookViews>
  <sheets>
    <sheet name="Bieu 3 QUÝ 1" sheetId="20" r:id="rId1"/>
  </sheets>
  <externalReferences>
    <externalReference r:id="rId2"/>
    <externalReference r:id="rId3"/>
  </externalReferences>
  <definedNames>
    <definedName name="_xlnm.Print_Titles" localSheetId="0">'Bieu 3 QUÝ 1'!$7:$8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20" l="1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1" i="20"/>
  <c r="F52" i="20"/>
  <c r="F54" i="20"/>
  <c r="F55" i="20"/>
  <c r="F57" i="20"/>
  <c r="F58" i="20"/>
  <c r="F60" i="20"/>
  <c r="F61" i="20"/>
  <c r="F63" i="20"/>
  <c r="F76" i="20"/>
  <c r="F78" i="20"/>
  <c r="F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34" i="20"/>
  <c r="C42" i="20"/>
  <c r="F10" i="20"/>
  <c r="F11" i="20"/>
  <c r="F13" i="20"/>
  <c r="F14" i="20"/>
  <c r="F15" i="20"/>
  <c r="F17" i="20"/>
  <c r="F9" i="20"/>
  <c r="G9" i="20"/>
  <c r="G15" i="20"/>
  <c r="G16" i="20"/>
  <c r="G17" i="20"/>
  <c r="G14" i="20"/>
  <c r="G13" i="20"/>
  <c r="G11" i="20"/>
  <c r="G10" i="20"/>
  <c r="D38" i="20" l="1"/>
  <c r="D61" i="20"/>
  <c r="C75" i="20" l="1"/>
  <c r="C72" i="20"/>
  <c r="C69" i="20"/>
  <c r="C66" i="20"/>
  <c r="C60" i="20"/>
  <c r="C38" i="20"/>
  <c r="E78" i="20" l="1"/>
  <c r="E75" i="20"/>
  <c r="E72" i="20"/>
  <c r="E69" i="20"/>
  <c r="E66" i="20"/>
  <c r="E63" i="20"/>
  <c r="E60" i="20"/>
  <c r="E57" i="20"/>
  <c r="E54" i="20"/>
  <c r="E51" i="20"/>
  <c r="E48" i="20"/>
  <c r="E47" i="20"/>
  <c r="E45" i="20"/>
  <c r="E44" i="20"/>
  <c r="E42" i="20"/>
  <c r="E41" i="20"/>
  <c r="E35" i="20"/>
  <c r="D40" i="20"/>
  <c r="D39" i="20"/>
  <c r="D37" i="20" s="1"/>
  <c r="D76" i="20" l="1"/>
  <c r="C76" i="20"/>
  <c r="D73" i="20"/>
  <c r="C73" i="20"/>
  <c r="D70" i="20"/>
  <c r="C70" i="20"/>
  <c r="C67" i="20"/>
  <c r="D64" i="20"/>
  <c r="C64" i="20"/>
  <c r="C61" i="20"/>
  <c r="D58" i="20"/>
  <c r="C58" i="20"/>
  <c r="D55" i="20"/>
  <c r="C55" i="20"/>
  <c r="D52" i="20"/>
  <c r="C52" i="20"/>
  <c r="E76" i="20" l="1"/>
  <c r="E70" i="20"/>
  <c r="E55" i="20"/>
  <c r="E58" i="20"/>
  <c r="E61" i="20"/>
  <c r="E64" i="20"/>
  <c r="E73" i="20"/>
  <c r="E52" i="20"/>
  <c r="D67" i="20"/>
  <c r="E67" i="20" s="1"/>
  <c r="D36" i="20" l="1"/>
  <c r="C49" i="20"/>
  <c r="C46" i="20"/>
  <c r="C43" i="20"/>
  <c r="C40" i="20"/>
  <c r="C39" i="20"/>
  <c r="E39" i="20" s="1"/>
  <c r="E38" i="20"/>
  <c r="D49" i="20"/>
  <c r="D46" i="20"/>
  <c r="E46" i="20" s="1"/>
  <c r="D43" i="20"/>
  <c r="E49" i="20" l="1"/>
  <c r="C37" i="20"/>
  <c r="C36" i="20" s="1"/>
  <c r="C34" i="20" s="1"/>
  <c r="E43" i="20"/>
  <c r="E40" i="20"/>
  <c r="D34" i="20" l="1"/>
  <c r="E36" i="20"/>
  <c r="E17" i="20"/>
  <c r="E16" i="20"/>
  <c r="C13" i="20"/>
  <c r="E14" i="20"/>
  <c r="D13" i="20"/>
  <c r="E12" i="20"/>
  <c r="E11" i="20"/>
  <c r="E10" i="20" l="1"/>
  <c r="C9" i="20"/>
  <c r="D9" i="20"/>
  <c r="E13" i="20"/>
  <c r="E15" i="20"/>
  <c r="E9" i="20" l="1"/>
  <c r="E33" i="20" l="1"/>
  <c r="E32" i="20"/>
  <c r="E31" i="20"/>
  <c r="E37" i="20" l="1"/>
  <c r="E34" i="20"/>
</calcChain>
</file>

<file path=xl/sharedStrings.xml><?xml version="1.0" encoding="utf-8"?>
<sst xmlns="http://schemas.openxmlformats.org/spreadsheetml/2006/main" count="127" uniqueCount="77">
  <si>
    <t>I</t>
  </si>
  <si>
    <t>II</t>
  </si>
  <si>
    <t xml:space="preserve">Hoạt động sự nghiệp khác </t>
  </si>
  <si>
    <t>(Dùng cho đơn vị dự toán cấp trên và đơn vị</t>
  </si>
  <si>
    <t>Nội dung</t>
  </si>
  <si>
    <t xml:space="preserve">Số 
TT </t>
  </si>
  <si>
    <t>Chi sự nghiệp thể dục thể thao</t>
  </si>
  <si>
    <t>Chi sự nghiệp bảo vệ môi trường</t>
  </si>
  <si>
    <t>Chi quản lý hành chính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</si>
  <si>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</si>
  <si>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</si>
  <si>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</si>
  <si>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</si>
  <si>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 xml:space="preserve"> dự toán sử dụng ngân sách nhà nước)</t>
  </si>
  <si>
    <t>So sánh (%)</t>
  </si>
  <si>
    <t>Dự toán</t>
  </si>
  <si>
    <t>Cùng kỳ 
năm trước</t>
  </si>
  <si>
    <t xml:space="preserve"> Số thu phí, lệ phí</t>
  </si>
  <si>
    <t>1.1</t>
  </si>
  <si>
    <t>Lệ phí B</t>
  </si>
  <si>
    <t>…………….</t>
  </si>
  <si>
    <t>1.2</t>
  </si>
  <si>
    <t>Phí B</t>
  </si>
  <si>
    <t>Chi từ nguồn thu phí được để lại</t>
  </si>
  <si>
    <t>Chi sự nghiệp………………….</t>
  </si>
  <si>
    <t>a</t>
  </si>
  <si>
    <t xml:space="preserve"> Kinh phí nhiệm vụ thường xuyên</t>
  </si>
  <si>
    <t>b</t>
  </si>
  <si>
    <t>Kinh phí nhiệm vụ không thường xuyên</t>
  </si>
  <si>
    <t xml:space="preserve"> Kinh phí thực hiện chế độ tự chủ </t>
  </si>
  <si>
    <t xml:space="preserve">Kinh phí không thực hiện chế độ tự chủ </t>
  </si>
  <si>
    <t xml:space="preserve"> Số phí, lệ phí nộp NSNN</t>
  </si>
  <si>
    <t>Dự toán chi ngân sách nhà nước</t>
  </si>
  <si>
    <t xml:space="preserve">Kinh phí nhiệm vụ không thường xuyên 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</si>
  <si>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</si>
  <si>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</si>
  <si>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</si>
  <si>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</si>
  <si>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</si>
  <si>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</si>
  <si>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>6.1</t>
  </si>
  <si>
    <t>6.2</t>
  </si>
  <si>
    <t xml:space="preserve">Chi sự nghiệp văn hóa thông tin  </t>
  </si>
  <si>
    <t>Chi sự nghiệp phát thanh, truyền hình, thông tấn</t>
  </si>
  <si>
    <t xml:space="preserve">Chi hoạt động kinh tế </t>
  </si>
  <si>
    <t>ĐV tính: Đồng</t>
  </si>
  <si>
    <t xml:space="preserve"> Chương: 799</t>
  </si>
  <si>
    <t>Thuế sử dụng đất phi nông nghiệp khối hộ</t>
  </si>
  <si>
    <t>Thu khác ngân sách</t>
  </si>
  <si>
    <t>Lệ phí môn bài</t>
  </si>
  <si>
    <t>Thuế GTGT</t>
  </si>
  <si>
    <t>Thuế TTĐB</t>
  </si>
  <si>
    <t>Lệ phí hộ tịch</t>
  </si>
  <si>
    <t>1.3</t>
  </si>
  <si>
    <t xml:space="preserve">  Đơn vị: UBND PHƯỜNG VẠN PHÚC</t>
  </si>
  <si>
    <t>Tổng số thu, chi, nộp ngân sách</t>
  </si>
  <si>
    <t>Phí công chứng</t>
  </si>
  <si>
    <t>Các khoản thu phối hợp với Chi cục thuế</t>
  </si>
  <si>
    <t>4.3</t>
  </si>
  <si>
    <t>4.4</t>
  </si>
  <si>
    <t>Thuế TNCN</t>
  </si>
  <si>
    <t>- Nguồn thu được để lại đơn vị</t>
  </si>
  <si>
    <t>- Dự toán chi ngân sách nhà nước (1)</t>
  </si>
  <si>
    <t>UBND phường</t>
  </si>
  <si>
    <t>KP nhiệm vụ thường xuyên giao tự chủ</t>
  </si>
  <si>
    <t>KP nhiệm vụ không thường xuyên</t>
  </si>
  <si>
    <t>Đảng ủy phường</t>
  </si>
  <si>
    <t>Khối đoàn thể</t>
  </si>
  <si>
    <t>1.4</t>
  </si>
  <si>
    <t xml:space="preserve">Hỗ trợ các hội khác nếu có (Hội chữ thập đỏ, Hội người cao tuổi, Trung tâm học tập cộng đồng...) </t>
  </si>
  <si>
    <t>Chi quốc phòng</t>
  </si>
  <si>
    <t>Chi an ninh</t>
  </si>
  <si>
    <t xml:space="preserve"> Biểu số 3</t>
  </si>
  <si>
    <t xml:space="preserve"> Ban hành kèm theo Thông tư số 61/2017/TT-BTC ngày 15 tháng 6 năm 2017 của Bộ Tài chính</t>
  </si>
  <si>
    <t>ĐÁNH GIÁ THỰC HIỆN DỰ TOÁN THU- CHI NGÂN SÁCH QUÝ I NĂM 2025</t>
  </si>
  <si>
    <t>Dự toán năm 2025</t>
  </si>
  <si>
    <t>Ước thực
hiện quý I/2025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</si>
</sst>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_-* #,##0&quot; &quot;_₫_-;\-* #,##0&quot; &quot;_₫_-;_-* &quot;-&quot;??&quot; &quot;_₫_-;_-@_-"/>
  </numFmts>
  <fonts count="31" x14ac:knownFonts="1">
    <font>
      <sz val="11"/>
      <color theme="1"/>
      <name val="Calibri"/>
      <family val="2"/>
      <charset val="163"/>
      <scheme val="minor"/>
    </font>
    <font>
      <sz val="14"/>
      <color theme="1"/>
      <name val="Cambria"/>
      <family val="1"/>
      <charset val="163"/>
      <scheme val="major"/>
    </font>
    <font>
      <sz val="12"/>
      <color theme="1"/>
      <name val="Arial"/>
      <family val="2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i/>
      <sz val="12"/>
      <color theme="1"/>
      <name val="Cambria"/>
      <family val="1"/>
      <charset val="163"/>
      <scheme val="major"/>
    </font>
    <font>
      <sz val="10"/>
      <name val="Arial"/>
      <family val="2"/>
    </font>
    <font>
      <b/>
      <sz val="13"/>
      <color theme="1"/>
      <name val="Cambria"/>
      <family val="1"/>
      <charset val="163"/>
      <scheme val="major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  <charset val="163"/>
    </font>
    <font>
      <b/>
      <i/>
      <sz val="12"/>
      <color theme="1"/>
      <name val=".VnTime"/>
      <family val="2"/>
    </font>
    <font>
      <b/>
      <sz val="14"/>
      <color theme="1"/>
      <name val="Cambria"/>
      <family val="1"/>
      <charset val="163"/>
      <scheme val="major"/>
    </font>
    <font>
      <b/>
      <sz val="12"/>
      <color theme="1"/>
      <name val=".VnTime"/>
      <family val="2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1"/>
      <name val="Cambria"/>
      <family val="1"/>
      <charset val="163"/>
      <scheme val="major"/>
    </font>
    <font>
      <sz val="11"/>
      <color theme="1"/>
      <name val="Times New Roman"/>
      <family val="1"/>
    </font>
    <font>
      <sz val="12"/>
      <color theme="0"/>
      <name val="Times New Roman"/>
      <family val="1"/>
      <charset val="163"/>
    </font>
    <font>
      <b/>
      <sz val="12"/>
      <color theme="0"/>
      <name val="Times New Roman"/>
      <family val="1"/>
      <charset val="163"/>
    </font>
    <font>
      <sz val="14"/>
      <color theme="0"/>
      <name val="Cambria"/>
      <family val="1"/>
      <charset val="163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164" fontId="9" fillId="0" borderId="0" applyFont="0" applyFill="0" applyBorder="0" applyAlignment="0" applyProtection="0"/>
  </cellStyleXfs>
  <cellXfs count="94">
    <xf numFmtId="0" fontId="0" fillId="0" borderId="0" xfId="0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4" fillId="2" borderId="1" xfId="0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justify" vertical="top" wrapText="1"/>
    </xf>
    <xf numFmtId="3" fontId="1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165" fontId="21" fillId="2" borderId="1" xfId="0" applyNumberFormat="1" applyFont="1" applyFill="1" applyBorder="1" applyAlignment="1">
      <alignment horizontal="center" vertical="center" wrapText="1"/>
    </xf>
    <xf numFmtId="0" fontId="21" fillId="2" borderId="1" xfId="0" quotePrefix="1" applyFont="1" applyFill="1" applyBorder="1" applyAlignment="1">
      <alignment vertical="center" wrapText="1"/>
    </xf>
    <xf numFmtId="166" fontId="21" fillId="2" borderId="1" xfId="2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3" fontId="21" fillId="2" borderId="1" xfId="0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right"/>
    </xf>
    <xf numFmtId="3" fontId="10" fillId="2" borderId="1" xfId="2" applyNumberFormat="1" applyFont="1" applyFill="1" applyBorder="1"/>
    <xf numFmtId="3" fontId="20" fillId="2" borderId="1" xfId="2" applyNumberFormat="1" applyFont="1" applyFill="1" applyBorder="1"/>
    <xf numFmtId="3" fontId="10" fillId="2" borderId="1" xfId="2" applyNumberFormat="1" applyFont="1" applyFill="1" applyBorder="1" applyAlignment="1">
      <alignment horizontal="right"/>
    </xf>
    <xf numFmtId="165" fontId="20" fillId="2" borderId="1" xfId="2" applyNumberFormat="1" applyFont="1" applyFill="1" applyBorder="1"/>
    <xf numFmtId="165" fontId="10" fillId="2" borderId="1" xfId="2" applyNumberFormat="1" applyFont="1" applyFill="1" applyBorder="1"/>
    <xf numFmtId="4" fontId="8" fillId="2" borderId="1" xfId="2" applyNumberFormat="1" applyFont="1" applyFill="1" applyBorder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20" fillId="2" borderId="1" xfId="0" applyNumberFormat="1" applyFont="1" applyFill="1" applyBorder="1" applyAlignment="1">
      <alignment horizontal="right" vertical="top" wrapText="1"/>
    </xf>
    <xf numFmtId="3" fontId="10" fillId="2" borderId="0" xfId="0" applyNumberFormat="1" applyFont="1" applyFill="1" applyAlignment="1">
      <alignment horizontal="right"/>
    </xf>
    <xf numFmtId="3" fontId="20" fillId="2" borderId="0" xfId="0" applyNumberFormat="1" applyFont="1" applyFill="1"/>
    <xf numFmtId="4" fontId="2" fillId="2" borderId="0" xfId="0" applyNumberFormat="1" applyFont="1" applyFill="1"/>
    <xf numFmtId="3" fontId="20" fillId="2" borderId="0" xfId="0" applyNumberFormat="1" applyFont="1" applyFill="1" applyAlignment="1">
      <alignment horizontal="right"/>
    </xf>
    <xf numFmtId="3" fontId="20" fillId="2" borderId="0" xfId="0" applyNumberFormat="1" applyFont="1" applyFill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4" fontId="10" fillId="2" borderId="1" xfId="0" applyNumberFormat="1" applyFont="1" applyFill="1" applyBorder="1"/>
    <xf numFmtId="0" fontId="16" fillId="2" borderId="1" xfId="0" applyFont="1" applyFill="1" applyBorder="1" applyAlignment="1">
      <alignment horizontal="center"/>
    </xf>
    <xf numFmtId="0" fontId="18" fillId="2" borderId="0" xfId="0" applyFont="1" applyFill="1"/>
    <xf numFmtId="3" fontId="10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/>
    <xf numFmtId="4" fontId="4" fillId="2" borderId="1" xfId="0" applyNumberFormat="1" applyFont="1" applyFill="1" applyBorder="1"/>
    <xf numFmtId="0" fontId="4" fillId="2" borderId="1" xfId="0" applyFont="1" applyFill="1" applyBorder="1"/>
    <xf numFmtId="3" fontId="10" fillId="2" borderId="1" xfId="0" applyNumberFormat="1" applyFont="1" applyFill="1" applyBorder="1" applyAlignment="1"/>
    <xf numFmtId="3" fontId="10" fillId="2" borderId="1" xfId="0" applyNumberFormat="1" applyFont="1" applyFill="1" applyBorder="1" applyAlignment="1">
      <alignment horizontal="right" wrapText="1"/>
    </xf>
    <xf numFmtId="3" fontId="20" fillId="2" borderId="1" xfId="0" applyNumberFormat="1" applyFont="1" applyFill="1" applyBorder="1" applyAlignment="1"/>
    <xf numFmtId="3" fontId="10" fillId="2" borderId="1" xfId="0" applyNumberFormat="1" applyFont="1" applyFill="1" applyBorder="1"/>
    <xf numFmtId="4" fontId="3" fillId="2" borderId="1" xfId="0" applyNumberFormat="1" applyFont="1" applyFill="1" applyBorder="1"/>
    <xf numFmtId="3" fontId="20" fillId="2" borderId="1" xfId="0" applyNumberFormat="1" applyFont="1" applyFill="1" applyBorder="1"/>
    <xf numFmtId="3" fontId="14" fillId="2" borderId="1" xfId="0" applyNumberFormat="1" applyFont="1" applyFill="1" applyBorder="1" applyAlignment="1">
      <alignment horizontal="right" vertical="top" wrapText="1"/>
    </xf>
    <xf numFmtId="3" fontId="10" fillId="2" borderId="1" xfId="0" applyNumberFormat="1" applyFont="1" applyFill="1" applyBorder="1" applyAlignment="1">
      <alignment horizontal="right"/>
    </xf>
    <xf numFmtId="3" fontId="13" fillId="2" borderId="1" xfId="0" applyNumberFormat="1" applyFont="1" applyFill="1" applyBorder="1" applyAlignment="1"/>
    <xf numFmtId="4" fontId="17" fillId="2" borderId="1" xfId="0" applyNumberFormat="1" applyFont="1" applyFill="1" applyBorder="1" applyAlignment="1"/>
    <xf numFmtId="0" fontId="19" fillId="2" borderId="0" xfId="0" applyFont="1" applyFill="1"/>
    <xf numFmtId="3" fontId="20" fillId="2" borderId="1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/>
    <xf numFmtId="4" fontId="6" fillId="2" borderId="1" xfId="0" applyNumberFormat="1" applyFont="1" applyFill="1" applyBorder="1" applyAlignment="1"/>
    <xf numFmtId="4" fontId="1" fillId="2" borderId="1" xfId="0" applyNumberFormat="1" applyFont="1" applyFill="1" applyBorder="1"/>
    <xf numFmtId="0" fontId="1" fillId="2" borderId="1" xfId="0" applyFont="1" applyFill="1" applyBorder="1"/>
    <xf numFmtId="4" fontId="1" fillId="2" borderId="0" xfId="0" applyNumberFormat="1" applyFont="1" applyFill="1"/>
    <xf numFmtId="165" fontId="26" fillId="2" borderId="1" xfId="2" applyNumberFormat="1" applyFont="1" applyFill="1" applyBorder="1"/>
    <xf numFmtId="0" fontId="4" fillId="2" borderId="1" xfId="0" applyNumberFormat="1" applyFont="1" applyFill="1" applyBorder="1"/>
    <xf numFmtId="0" fontId="3" fillId="2" borderId="0" xfId="0" applyFont="1" applyFill="1"/>
    <xf numFmtId="0" fontId="1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25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0" fillId="2" borderId="1" xfId="0" applyFont="1" applyFill="1" applyBorder="1"/>
    <xf numFmtId="0" fontId="27" fillId="2" borderId="1" xfId="0" applyFont="1" applyFill="1" applyBorder="1"/>
    <xf numFmtId="0" fontId="28" fillId="2" borderId="0" xfId="0" applyFont="1" applyFill="1"/>
    <xf numFmtId="0" fontId="28" fillId="2" borderId="0" xfId="0" applyFont="1" applyFill="1" applyAlignment="1"/>
    <xf numFmtId="0" fontId="28" fillId="2" borderId="0" xfId="0" applyFont="1" applyFill="1" applyAlignment="1">
      <alignment horizontal="center"/>
    </xf>
    <xf numFmtId="3" fontId="29" fillId="2" borderId="0" xfId="0" applyNumberFormat="1" applyFont="1" applyFill="1"/>
    <xf numFmtId="0" fontId="29" fillId="2" borderId="0" xfId="0" applyFont="1" applyFill="1"/>
    <xf numFmtId="0" fontId="30" fillId="2" borderId="0" xfId="0" applyFont="1" applyFill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G&#194;N%20TC%202017\C&#193;C%20LO&#7840;I%20BC\B&#193;O%20C&#193;O%20C&#212;NG%20KHAI%20D&#7920;%20TO&#193;N,%20QUY&#7870;T%20TO&#193;N\C&#212;NG%20KHAI%202024%20QT%202023\C&#212;NG%20KHAI%20D&#7920;%20TO&#193;N\Bi&#7875;u%20TT342%20bi&#7875;u%20k&#232;m%20Q&#272;%20giao%20d&#7921;%20to&#225;n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7870;%20TO&#193;N%20V&#7840;N%20PH&#218;C/C&#212;NG%20KHAI%20NS/C&#212;NG%20KHAI%202024/C&#212;NG%20KHAI%202024%20QT%202023/CK%20QU&#221;/QU&#221;%20I/TB%20QU&#221;%20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tong hop"/>
      <sheetName val="27"/>
      <sheetName val="28"/>
      <sheetName val="29.1"/>
      <sheetName val="29.2"/>
      <sheetName val="30"/>
      <sheetName val="31"/>
      <sheetName val="32"/>
      <sheetName val="33"/>
      <sheetName val="34"/>
      <sheetName val="35"/>
      <sheetName val="48"/>
      <sheetName val="B49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4">
          <cell r="C14">
            <v>18000000</v>
          </cell>
        </row>
        <row r="57">
          <cell r="E57">
            <v>69300000</v>
          </cell>
        </row>
        <row r="63">
          <cell r="E63">
            <v>51930000</v>
          </cell>
        </row>
        <row r="66">
          <cell r="E66">
            <v>34650000</v>
          </cell>
        </row>
        <row r="69">
          <cell r="E69">
            <v>122130000</v>
          </cell>
        </row>
        <row r="72">
          <cell r="E72">
            <v>34650000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1"/>
      <sheetName val="Bieu 3 QUÝ 1"/>
    </sheetNames>
    <sheetDataSet>
      <sheetData sheetId="0"/>
      <sheetData sheetId="1">
        <row r="10">
          <cell r="D10">
            <v>16000000</v>
          </cell>
        </row>
        <row r="13">
          <cell r="D13">
            <v>7000000</v>
          </cell>
        </row>
        <row r="15">
          <cell r="D15">
            <v>2450000000</v>
          </cell>
        </row>
        <row r="16">
          <cell r="D16">
            <v>100000000</v>
          </cell>
        </row>
        <row r="17">
          <cell r="D17">
            <v>1500000000</v>
          </cell>
        </row>
        <row r="19">
          <cell r="D19">
            <v>850000000</v>
          </cell>
        </row>
        <row r="36">
          <cell r="D36">
            <v>1922493209</v>
          </cell>
        </row>
        <row r="38">
          <cell r="D38">
            <v>1922493209</v>
          </cell>
        </row>
        <row r="39">
          <cell r="D39">
            <v>1311044772</v>
          </cell>
        </row>
        <row r="40">
          <cell r="D40">
            <v>525562710</v>
          </cell>
        </row>
        <row r="41">
          <cell r="D41">
            <v>785482062</v>
          </cell>
        </row>
        <row r="42">
          <cell r="D42">
            <v>712895352</v>
          </cell>
        </row>
        <row r="43">
          <cell r="D43">
            <v>399432414</v>
          </cell>
        </row>
        <row r="44">
          <cell r="D44">
            <v>313462938</v>
          </cell>
        </row>
        <row r="45">
          <cell r="D45">
            <v>238943868</v>
          </cell>
        </row>
        <row r="46">
          <cell r="D46">
            <v>58054570</v>
          </cell>
        </row>
        <row r="47">
          <cell r="D47">
            <v>180889298</v>
          </cell>
        </row>
        <row r="48">
          <cell r="D48">
            <v>334446552</v>
          </cell>
        </row>
        <row r="49">
          <cell r="D49">
            <v>68075726</v>
          </cell>
        </row>
        <row r="50">
          <cell r="D50">
            <v>266370826</v>
          </cell>
        </row>
        <row r="51">
          <cell r="D51">
            <v>24759000</v>
          </cell>
        </row>
        <row r="53">
          <cell r="D53">
            <v>24759000</v>
          </cell>
        </row>
        <row r="54">
          <cell r="D54">
            <v>125010650</v>
          </cell>
        </row>
        <row r="56">
          <cell r="D56">
            <v>125010650</v>
          </cell>
        </row>
        <row r="57">
          <cell r="D57">
            <v>194022000</v>
          </cell>
        </row>
        <row r="59">
          <cell r="D59">
            <v>194022000</v>
          </cell>
        </row>
        <row r="60">
          <cell r="D60">
            <v>33436000</v>
          </cell>
        </row>
        <row r="62">
          <cell r="D62">
            <v>33436000</v>
          </cell>
        </row>
        <row r="63">
          <cell r="D63">
            <v>252979787</v>
          </cell>
        </row>
        <row r="65">
          <cell r="D65">
            <v>252979787</v>
          </cell>
        </row>
        <row r="66">
          <cell r="D66">
            <v>0</v>
          </cell>
        </row>
        <row r="68">
          <cell r="D68">
            <v>0</v>
          </cell>
        </row>
        <row r="69">
          <cell r="D69">
            <v>0</v>
          </cell>
        </row>
        <row r="71">
          <cell r="D71">
            <v>0</v>
          </cell>
        </row>
        <row r="72">
          <cell r="D72">
            <v>0</v>
          </cell>
        </row>
        <row r="74">
          <cell r="D74">
            <v>0</v>
          </cell>
        </row>
        <row r="75">
          <cell r="D75">
            <v>0</v>
          </cell>
        </row>
        <row r="78">
          <cell r="D78">
            <v>6000000</v>
          </cell>
        </row>
        <row r="80">
          <cell r="D80">
            <v>6000000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89"/>
  <sheetViews>
    <sheetView tabSelected="1" workbookViewId="0">
      <pane ySplit="8" topLeftCell="A9" activePane="bottomLeft" state="frozen"/>
      <selection pane="bottomLeft" activeCell="J35" sqref="J35"/>
    </sheetView>
  </sheetViews>
  <sheetFormatPr defaultColWidth="9" defaultRowHeight="18" x14ac:dyDescent="0.25"/>
  <cols>
    <col min="1" max="1" width="4.42578125" style="3" customWidth="1"/>
    <col min="2" max="2" width="44.5703125" style="3" customWidth="1"/>
    <col min="3" max="3" width="18.28515625" style="40" customWidth="1"/>
    <col min="4" max="4" width="15.140625" style="38" customWidth="1"/>
    <col min="5" max="5" width="8.7109375" style="68" customWidth="1"/>
    <col min="6" max="6" width="7.85546875" style="3" customWidth="1"/>
    <col min="7" max="7" width="15.85546875" style="93" customWidth="1"/>
    <col min="8" max="16384" width="9" style="3"/>
  </cols>
  <sheetData>
    <row r="1" spans="1:8" x14ac:dyDescent="0.25">
      <c r="A1" s="71" t="s">
        <v>54</v>
      </c>
      <c r="B1" s="71"/>
      <c r="C1" s="37"/>
      <c r="E1" s="72" t="s">
        <v>72</v>
      </c>
      <c r="F1" s="72"/>
      <c r="G1" s="88"/>
      <c r="H1" s="1" t="s">
        <v>73</v>
      </c>
    </row>
    <row r="2" spans="1:8" x14ac:dyDescent="0.25">
      <c r="A2" s="71" t="s">
        <v>46</v>
      </c>
      <c r="B2" s="71"/>
      <c r="C2" s="37"/>
      <c r="E2" s="39"/>
      <c r="F2" s="33"/>
      <c r="G2" s="88"/>
      <c r="H2" s="1"/>
    </row>
    <row r="3" spans="1:8" x14ac:dyDescent="0.25">
      <c r="A3" s="73" t="s">
        <v>74</v>
      </c>
      <c r="B3" s="73"/>
      <c r="C3" s="73"/>
      <c r="D3" s="73"/>
      <c r="E3" s="73"/>
      <c r="F3" s="73"/>
      <c r="G3" s="88"/>
      <c r="H3" s="1"/>
    </row>
    <row r="4" spans="1:8" x14ac:dyDescent="0.25">
      <c r="A4" s="76" t="s">
        <v>3</v>
      </c>
      <c r="B4" s="76"/>
      <c r="C4" s="76"/>
      <c r="D4" s="76"/>
      <c r="E4" s="76"/>
      <c r="F4" s="76"/>
      <c r="G4" s="89"/>
      <c r="H4" s="1"/>
    </row>
    <row r="5" spans="1:8" x14ac:dyDescent="0.25">
      <c r="A5" s="76" t="s">
        <v>13</v>
      </c>
      <c r="B5" s="76"/>
      <c r="C5" s="76"/>
      <c r="D5" s="76"/>
      <c r="E5" s="76"/>
      <c r="F5" s="76"/>
      <c r="G5" s="89"/>
      <c r="H5" s="1"/>
    </row>
    <row r="6" spans="1:8" x14ac:dyDescent="0.25">
      <c r="A6" s="34"/>
      <c r="B6" s="34"/>
      <c r="D6" s="41"/>
      <c r="E6" s="77" t="s">
        <v>45</v>
      </c>
      <c r="F6" s="77"/>
      <c r="G6" s="90"/>
      <c r="H6" s="1"/>
    </row>
    <row r="7" spans="1:8" ht="16.5" customHeight="1" x14ac:dyDescent="0.25">
      <c r="A7" s="78" t="s">
        <v>5</v>
      </c>
      <c r="B7" s="80" t="s">
        <v>4</v>
      </c>
      <c r="C7" s="82" t="s">
        <v>75</v>
      </c>
      <c r="D7" s="82" t="s">
        <v>76</v>
      </c>
      <c r="E7" s="84" t="s">
        <v>14</v>
      </c>
      <c r="F7" s="85"/>
      <c r="G7" s="88"/>
      <c r="H7" s="1"/>
    </row>
    <row r="8" spans="1:8" ht="32.25" customHeight="1" x14ac:dyDescent="0.25">
      <c r="A8" s="79"/>
      <c r="B8" s="81"/>
      <c r="C8" s="83"/>
      <c r="D8" s="83"/>
      <c r="E8" s="42" t="s">
        <v>15</v>
      </c>
      <c r="F8" s="43" t="s">
        <v>16</v>
      </c>
      <c r="G8" s="88"/>
      <c r="H8" s="1"/>
    </row>
    <row r="9" spans="1:8" s="47" customFormat="1" x14ac:dyDescent="0.25">
      <c r="A9" s="35" t="s">
        <v>0</v>
      </c>
      <c r="B9" s="44" t="s">
        <v>55</v>
      </c>
      <c r="C9" s="5">
        <f>C10+C11+C12+C13</f>
        <v>20852000000</v>
      </c>
      <c r="D9" s="5">
        <f>D10+D11+D12+D13</f>
        <v>8387709000</v>
      </c>
      <c r="E9" s="45">
        <f>D9/C9*100</f>
        <v>40.224961634375603</v>
      </c>
      <c r="F9" s="46">
        <f>+D9*100/G9</f>
        <v>339.17141124140721</v>
      </c>
      <c r="G9" s="91">
        <f>+G10+G11+G13</f>
        <v>2473000000</v>
      </c>
      <c r="H9" s="33"/>
    </row>
    <row r="10" spans="1:8" s="47" customFormat="1" x14ac:dyDescent="0.25">
      <c r="A10" s="35">
        <v>1</v>
      </c>
      <c r="B10" s="44" t="s">
        <v>17</v>
      </c>
      <c r="C10" s="48">
        <v>104000000</v>
      </c>
      <c r="D10" s="48">
        <v>49925000</v>
      </c>
      <c r="E10" s="45">
        <f>D10/C10*100</f>
        <v>48.004807692307693</v>
      </c>
      <c r="F10" s="46">
        <f t="shared" ref="F10:F17" si="0">+D10*100/G10</f>
        <v>312.03125</v>
      </c>
      <c r="G10" s="91">
        <f>+'[2]Bieu 3 QUÝ 1'!$D$10</f>
        <v>16000000</v>
      </c>
      <c r="H10" s="33"/>
    </row>
    <row r="11" spans="1:8" s="47" customFormat="1" ht="21.75" customHeight="1" x14ac:dyDescent="0.25">
      <c r="A11" s="35">
        <v>2</v>
      </c>
      <c r="B11" s="14" t="s">
        <v>47</v>
      </c>
      <c r="C11" s="31">
        <v>1008000000</v>
      </c>
      <c r="D11" s="52">
        <v>20000000</v>
      </c>
      <c r="E11" s="45">
        <f t="shared" ref="E11:E17" si="1">D11/C11*100</f>
        <v>1.984126984126984</v>
      </c>
      <c r="F11" s="46">
        <f t="shared" si="0"/>
        <v>285.71428571428572</v>
      </c>
      <c r="G11" s="91">
        <f>+'[2]Bieu 3 QUÝ 1'!$D$13</f>
        <v>7000000</v>
      </c>
      <c r="H11" s="33"/>
    </row>
    <row r="12" spans="1:8" s="47" customFormat="1" ht="21.75" customHeight="1" x14ac:dyDescent="0.25">
      <c r="A12" s="35">
        <v>3</v>
      </c>
      <c r="B12" s="14" t="s">
        <v>48</v>
      </c>
      <c r="C12" s="53">
        <v>30000000</v>
      </c>
      <c r="D12" s="52"/>
      <c r="E12" s="45">
        <f t="shared" si="1"/>
        <v>0</v>
      </c>
      <c r="F12" s="46"/>
      <c r="G12" s="92"/>
      <c r="H12" s="33"/>
    </row>
    <row r="13" spans="1:8" s="47" customFormat="1" ht="21.75" customHeight="1" x14ac:dyDescent="0.25">
      <c r="A13" s="35">
        <v>4</v>
      </c>
      <c r="B13" s="14" t="s">
        <v>57</v>
      </c>
      <c r="C13" s="53">
        <f>SUM(C14:C17)</f>
        <v>19710000000</v>
      </c>
      <c r="D13" s="53">
        <f>SUM(D14:D17)</f>
        <v>8317784000</v>
      </c>
      <c r="E13" s="45">
        <f t="shared" si="1"/>
        <v>42.20083206494165</v>
      </c>
      <c r="F13" s="46">
        <f t="shared" si="0"/>
        <v>339.50138775510203</v>
      </c>
      <c r="G13" s="91">
        <f>+'[2]Bieu 3 QUÝ 1'!$D$15</f>
        <v>2450000000</v>
      </c>
      <c r="H13" s="33"/>
    </row>
    <row r="14" spans="1:8" s="47" customFormat="1" ht="21.75" customHeight="1" x14ac:dyDescent="0.25">
      <c r="A14" s="4" t="s">
        <v>35</v>
      </c>
      <c r="B14" s="9" t="s">
        <v>49</v>
      </c>
      <c r="C14" s="69">
        <v>115000000</v>
      </c>
      <c r="D14" s="54">
        <v>119647000</v>
      </c>
      <c r="E14" s="50">
        <f t="shared" si="1"/>
        <v>104.04086956521739</v>
      </c>
      <c r="F14" s="46">
        <f t="shared" si="0"/>
        <v>119.64700000000001</v>
      </c>
      <c r="G14" s="91">
        <f>+'[2]Bieu 3 QUÝ 1'!$D16</f>
        <v>100000000</v>
      </c>
      <c r="H14" s="33"/>
    </row>
    <row r="15" spans="1:8" s="47" customFormat="1" ht="21.75" customHeight="1" x14ac:dyDescent="0.25">
      <c r="A15" s="4" t="s">
        <v>36</v>
      </c>
      <c r="B15" s="9" t="s">
        <v>50</v>
      </c>
      <c r="C15" s="69">
        <v>12220000000</v>
      </c>
      <c r="D15" s="54">
        <v>5067591000</v>
      </c>
      <c r="E15" s="50">
        <f t="shared" si="1"/>
        <v>41.469648117839611</v>
      </c>
      <c r="F15" s="46">
        <f t="shared" si="0"/>
        <v>337.83940000000001</v>
      </c>
      <c r="G15" s="91">
        <f>+'[2]Bieu 3 QUÝ 1'!$D17</f>
        <v>1500000000</v>
      </c>
      <c r="H15" s="33"/>
    </row>
    <row r="16" spans="1:8" s="47" customFormat="1" ht="21.75" customHeight="1" x14ac:dyDescent="0.25">
      <c r="A16" s="4" t="s">
        <v>58</v>
      </c>
      <c r="B16" s="9" t="s">
        <v>51</v>
      </c>
      <c r="C16" s="69">
        <v>135000000</v>
      </c>
      <c r="D16" s="54"/>
      <c r="E16" s="50">
        <f t="shared" si="1"/>
        <v>0</v>
      </c>
      <c r="F16" s="46"/>
      <c r="G16" s="91">
        <f>+'[2]Bieu 3 QUÝ 1'!$D18</f>
        <v>0</v>
      </c>
      <c r="H16" s="33"/>
    </row>
    <row r="17" spans="1:8" s="47" customFormat="1" ht="21.75" customHeight="1" x14ac:dyDescent="0.25">
      <c r="A17" s="4" t="s">
        <v>59</v>
      </c>
      <c r="B17" s="9" t="s">
        <v>60</v>
      </c>
      <c r="C17" s="69">
        <v>7240000000</v>
      </c>
      <c r="D17" s="54">
        <v>3130546000</v>
      </c>
      <c r="E17" s="50">
        <f t="shared" si="1"/>
        <v>43.23958563535912</v>
      </c>
      <c r="F17" s="46">
        <f t="shared" si="0"/>
        <v>368.29952941176469</v>
      </c>
      <c r="G17" s="91">
        <f>+'[2]Bieu 3 QUÝ 1'!$D19</f>
        <v>850000000</v>
      </c>
      <c r="H17" s="33"/>
    </row>
    <row r="18" spans="1:8" s="47" customFormat="1" x14ac:dyDescent="0.25">
      <c r="A18" s="35">
        <v>5</v>
      </c>
      <c r="B18" s="44" t="s">
        <v>23</v>
      </c>
      <c r="C18" s="48"/>
      <c r="D18" s="55"/>
      <c r="E18" s="56"/>
      <c r="F18" s="49"/>
      <c r="G18" s="92"/>
      <c r="H18" s="33"/>
    </row>
    <row r="19" spans="1:8" x14ac:dyDescent="0.25">
      <c r="A19" s="4" t="s">
        <v>38</v>
      </c>
      <c r="B19" s="9" t="s">
        <v>24</v>
      </c>
      <c r="C19" s="36"/>
      <c r="D19" s="57"/>
      <c r="E19" s="50"/>
      <c r="F19" s="51"/>
      <c r="G19" s="88"/>
      <c r="H19" s="1"/>
    </row>
    <row r="20" spans="1:8" hidden="1" x14ac:dyDescent="0.25">
      <c r="A20" s="4" t="s">
        <v>25</v>
      </c>
      <c r="B20" s="9" t="s">
        <v>26</v>
      </c>
      <c r="C20" s="36"/>
      <c r="D20" s="57"/>
      <c r="E20" s="50"/>
      <c r="F20" s="51"/>
      <c r="G20" s="88"/>
      <c r="H20" s="1"/>
    </row>
    <row r="21" spans="1:8" hidden="1" x14ac:dyDescent="0.25">
      <c r="A21" s="4" t="s">
        <v>27</v>
      </c>
      <c r="B21" s="9" t="s">
        <v>28</v>
      </c>
      <c r="C21" s="36"/>
      <c r="D21" s="57"/>
      <c r="E21" s="50"/>
      <c r="F21" s="51"/>
      <c r="G21" s="88"/>
      <c r="H21" s="1"/>
    </row>
    <row r="22" spans="1:8" x14ac:dyDescent="0.25">
      <c r="A22" s="4" t="s">
        <v>39</v>
      </c>
      <c r="B22" s="9" t="s">
        <v>8</v>
      </c>
      <c r="C22" s="58"/>
      <c r="D22" s="57"/>
      <c r="E22" s="50"/>
      <c r="F22" s="51"/>
      <c r="G22" s="88"/>
      <c r="H22" s="1"/>
    </row>
    <row r="23" spans="1:8" hidden="1" x14ac:dyDescent="0.25">
      <c r="A23" s="4" t="s">
        <v>25</v>
      </c>
      <c r="B23" s="12" t="s">
        <v>29</v>
      </c>
      <c r="C23" s="36"/>
      <c r="D23" s="57"/>
      <c r="E23" s="50"/>
      <c r="F23" s="51"/>
      <c r="G23" s="88"/>
      <c r="H23" s="1"/>
    </row>
    <row r="24" spans="1:8" hidden="1" x14ac:dyDescent="0.25">
      <c r="A24" s="4" t="s">
        <v>27</v>
      </c>
      <c r="B24" s="9" t="s">
        <v>30</v>
      </c>
      <c r="C24" s="58"/>
      <c r="D24" s="57"/>
      <c r="E24" s="50"/>
      <c r="F24" s="51"/>
      <c r="G24" s="88"/>
      <c r="H24" s="1"/>
    </row>
    <row r="25" spans="1:8" s="47" customFormat="1" x14ac:dyDescent="0.25">
      <c r="A25" s="35">
        <v>6</v>
      </c>
      <c r="B25" s="44" t="s">
        <v>31</v>
      </c>
      <c r="C25" s="48"/>
      <c r="D25" s="48"/>
      <c r="E25" s="50"/>
      <c r="F25" s="49"/>
      <c r="G25" s="92"/>
      <c r="H25" s="33"/>
    </row>
    <row r="26" spans="1:8" x14ac:dyDescent="0.25">
      <c r="A26" s="4" t="s">
        <v>40</v>
      </c>
      <c r="B26" s="9" t="s">
        <v>52</v>
      </c>
      <c r="C26" s="36"/>
      <c r="D26" s="36"/>
      <c r="E26" s="50"/>
      <c r="F26" s="51"/>
      <c r="G26" s="88"/>
      <c r="H26" s="1"/>
    </row>
    <row r="27" spans="1:8" x14ac:dyDescent="0.25">
      <c r="A27" s="4" t="s">
        <v>41</v>
      </c>
      <c r="B27" s="9" t="s">
        <v>56</v>
      </c>
      <c r="C27" s="36"/>
      <c r="D27" s="36"/>
      <c r="E27" s="50"/>
      <c r="F27" s="51"/>
      <c r="G27" s="88"/>
      <c r="H27" s="1"/>
    </row>
    <row r="28" spans="1:8" hidden="1" x14ac:dyDescent="0.25">
      <c r="A28" s="4"/>
      <c r="B28" s="9" t="s">
        <v>19</v>
      </c>
      <c r="C28" s="36"/>
      <c r="D28" s="57"/>
      <c r="E28" s="50"/>
      <c r="F28" s="51"/>
      <c r="G28" s="88"/>
      <c r="H28" s="1"/>
    </row>
    <row r="29" spans="1:8" hidden="1" x14ac:dyDescent="0.25">
      <c r="A29" s="4"/>
      <c r="B29" s="9" t="s">
        <v>20</v>
      </c>
      <c r="C29" s="36"/>
      <c r="D29" s="57"/>
      <c r="E29" s="50"/>
      <c r="F29" s="51"/>
      <c r="G29" s="88"/>
      <c r="H29" s="1"/>
    </row>
    <row r="30" spans="1:8" x14ac:dyDescent="0.25">
      <c r="A30" s="4">
        <v>6.3</v>
      </c>
      <c r="B30" s="7" t="s">
        <v>2</v>
      </c>
      <c r="C30" s="36"/>
      <c r="D30" s="36"/>
      <c r="E30" s="50"/>
      <c r="F30" s="51"/>
      <c r="G30" s="88"/>
      <c r="H30" s="1"/>
    </row>
    <row r="31" spans="1:8" hidden="1" x14ac:dyDescent="0.25">
      <c r="A31" s="4"/>
      <c r="B31" s="9" t="s">
        <v>22</v>
      </c>
      <c r="C31" s="36"/>
      <c r="D31" s="57"/>
      <c r="E31" s="50" t="e">
        <f t="shared" ref="E31:E39" si="2">D31/C31*100</f>
        <v>#DIV/0!</v>
      </c>
      <c r="F31" s="51"/>
      <c r="G31" s="88"/>
      <c r="H31" s="1"/>
    </row>
    <row r="32" spans="1:8" hidden="1" x14ac:dyDescent="0.25">
      <c r="A32" s="4"/>
      <c r="B32" s="9" t="s">
        <v>20</v>
      </c>
      <c r="C32" s="36"/>
      <c r="D32" s="57"/>
      <c r="E32" s="50" t="e">
        <f t="shared" si="2"/>
        <v>#DIV/0!</v>
      </c>
      <c r="F32" s="51"/>
      <c r="G32" s="88"/>
      <c r="H32" s="1"/>
    </row>
    <row r="33" spans="1:8" hidden="1" x14ac:dyDescent="0.25">
      <c r="A33" s="4"/>
      <c r="B33" s="9"/>
      <c r="C33" s="36"/>
      <c r="D33" s="57"/>
      <c r="E33" s="50" t="e">
        <f t="shared" si="2"/>
        <v>#DIV/0!</v>
      </c>
      <c r="F33" s="51"/>
      <c r="G33" s="88"/>
      <c r="H33" s="1"/>
    </row>
    <row r="34" spans="1:8" s="47" customFormat="1" x14ac:dyDescent="0.25">
      <c r="A34" s="35" t="s">
        <v>1</v>
      </c>
      <c r="B34" s="44" t="s">
        <v>32</v>
      </c>
      <c r="C34" s="16">
        <f>+C35+C36</f>
        <v>14273166319</v>
      </c>
      <c r="D34" s="25">
        <f>+D35+D36</f>
        <v>3155105504</v>
      </c>
      <c r="E34" s="56">
        <f t="shared" si="2"/>
        <v>22.105154760230185</v>
      </c>
      <c r="F34" s="49">
        <f>+D34*100/G34</f>
        <v>164.11530034174493</v>
      </c>
      <c r="G34" s="91">
        <f>+'[2]Bieu 3 QUÝ 1'!$D36</f>
        <v>1922493209</v>
      </c>
      <c r="H34" s="33"/>
    </row>
    <row r="35" spans="1:8" s="2" customFormat="1" ht="18.75" customHeight="1" x14ac:dyDescent="0.25">
      <c r="A35" s="13"/>
      <c r="B35" s="17" t="s">
        <v>61</v>
      </c>
      <c r="C35" s="18">
        <v>365215000</v>
      </c>
      <c r="D35" s="26"/>
      <c r="E35" s="50">
        <f t="shared" si="2"/>
        <v>0</v>
      </c>
      <c r="F35" s="49"/>
      <c r="G35" s="91">
        <f>+'[2]Bieu 3 QUÝ 1'!$D37</f>
        <v>0</v>
      </c>
    </row>
    <row r="36" spans="1:8" s="2" customFormat="1" ht="18.75" customHeight="1" x14ac:dyDescent="0.25">
      <c r="A36" s="13"/>
      <c r="B36" s="17" t="s">
        <v>62</v>
      </c>
      <c r="C36" s="16">
        <f>+C37+C52+C55+C58+C61+C64+C67+C70+C73+C76</f>
        <v>13907951319</v>
      </c>
      <c r="D36" s="25">
        <f>+D37+D52+D55+D58+D61+D64+D67+D70+D73+D76</f>
        <v>3155105504</v>
      </c>
      <c r="E36" s="50">
        <f t="shared" si="2"/>
        <v>22.685623724392332</v>
      </c>
      <c r="F36" s="49">
        <f t="shared" ref="F35:F82" si="3">+D36*100/G36</f>
        <v>164.11530034174493</v>
      </c>
      <c r="G36" s="91">
        <f>+'[2]Bieu 3 QUÝ 1'!$D38</f>
        <v>1922493209</v>
      </c>
    </row>
    <row r="37" spans="1:8" s="47" customFormat="1" x14ac:dyDescent="0.25">
      <c r="A37" s="35">
        <v>1</v>
      </c>
      <c r="B37" s="44" t="s">
        <v>8</v>
      </c>
      <c r="C37" s="31">
        <f>+C38+C39</f>
        <v>10322047319</v>
      </c>
      <c r="D37" s="27">
        <f>+D38+D39</f>
        <v>2351017272</v>
      </c>
      <c r="E37" s="56">
        <f t="shared" si="2"/>
        <v>22.776656600599331</v>
      </c>
      <c r="F37" s="49">
        <f t="shared" si="3"/>
        <v>179.32395004432388</v>
      </c>
      <c r="G37" s="91">
        <f>+'[2]Bieu 3 QUÝ 1'!$D39</f>
        <v>1311044772</v>
      </c>
      <c r="H37" s="33"/>
    </row>
    <row r="38" spans="1:8" x14ac:dyDescent="0.25">
      <c r="A38" s="4" t="s">
        <v>25</v>
      </c>
      <c r="B38" s="9" t="s">
        <v>29</v>
      </c>
      <c r="C38" s="30">
        <f t="shared" ref="C38:D39" si="4">+C41+C44+C47+C50</f>
        <v>3859844719</v>
      </c>
      <c r="D38" s="28">
        <f>+D41+D44+D47+D50</f>
        <v>747108805</v>
      </c>
      <c r="E38" s="50">
        <f t="shared" si="2"/>
        <v>19.355929043527929</v>
      </c>
      <c r="F38" s="86">
        <f t="shared" si="3"/>
        <v>142.15407424929367</v>
      </c>
      <c r="G38" s="91">
        <f>+'[2]Bieu 3 QUÝ 1'!$D40</f>
        <v>525562710</v>
      </c>
      <c r="H38" s="1"/>
    </row>
    <row r="39" spans="1:8" x14ac:dyDescent="0.25">
      <c r="A39" s="4" t="s">
        <v>27</v>
      </c>
      <c r="B39" s="9" t="s">
        <v>30</v>
      </c>
      <c r="C39" s="30">
        <f t="shared" si="4"/>
        <v>6462202600</v>
      </c>
      <c r="D39" s="28">
        <f t="shared" si="4"/>
        <v>1603908467</v>
      </c>
      <c r="E39" s="50">
        <f t="shared" si="2"/>
        <v>24.819841875585887</v>
      </c>
      <c r="F39" s="86">
        <f t="shared" si="3"/>
        <v>204.19415599588828</v>
      </c>
      <c r="G39" s="91">
        <f>+'[2]Bieu 3 QUÝ 1'!$D41</f>
        <v>785482062</v>
      </c>
      <c r="H39" s="1"/>
    </row>
    <row r="40" spans="1:8" s="2" customFormat="1" ht="18.75" customHeight="1" x14ac:dyDescent="0.25">
      <c r="A40" s="13" t="s">
        <v>18</v>
      </c>
      <c r="B40" s="19" t="s">
        <v>63</v>
      </c>
      <c r="C40" s="31">
        <f>+C41+C42</f>
        <v>5944141311</v>
      </c>
      <c r="D40" s="27">
        <f>+D41+D42</f>
        <v>1201474399</v>
      </c>
      <c r="E40" s="32">
        <f>+E41+E42</f>
        <v>40.335244191084641</v>
      </c>
      <c r="F40" s="49">
        <f t="shared" si="3"/>
        <v>168.53446941817066</v>
      </c>
      <c r="G40" s="91">
        <f>+'[2]Bieu 3 QUÝ 1'!$D42</f>
        <v>712895352</v>
      </c>
    </row>
    <row r="41" spans="1:8" s="2" customFormat="1" ht="18.75" customHeight="1" x14ac:dyDescent="0.25">
      <c r="A41" s="13"/>
      <c r="B41" s="20" t="s">
        <v>64</v>
      </c>
      <c r="C41" s="30">
        <v>2844512711</v>
      </c>
      <c r="D41" s="26">
        <v>543761649</v>
      </c>
      <c r="E41" s="50">
        <f t="shared" ref="E41:E42" si="5">D41/C41*100</f>
        <v>19.116161685522524</v>
      </c>
      <c r="F41" s="86">
        <f t="shared" si="3"/>
        <v>136.13358103681591</v>
      </c>
      <c r="G41" s="91">
        <f>+'[2]Bieu 3 QUÝ 1'!$D43</f>
        <v>399432414</v>
      </c>
    </row>
    <row r="42" spans="1:8" s="2" customFormat="1" ht="18.75" customHeight="1" x14ac:dyDescent="0.25">
      <c r="A42" s="13"/>
      <c r="B42" s="21" t="s">
        <v>65</v>
      </c>
      <c r="C42" s="30">
        <f>3003902600+95726000</f>
        <v>3099628600</v>
      </c>
      <c r="D42" s="26">
        <v>657712750</v>
      </c>
      <c r="E42" s="50">
        <f t="shared" si="5"/>
        <v>21.219082505562117</v>
      </c>
      <c r="F42" s="86">
        <f t="shared" si="3"/>
        <v>209.82153558453535</v>
      </c>
      <c r="G42" s="91">
        <f>+'[2]Bieu 3 QUÝ 1'!$D44</f>
        <v>313462938</v>
      </c>
    </row>
    <row r="43" spans="1:8" s="2" customFormat="1" ht="18.75" customHeight="1" x14ac:dyDescent="0.25">
      <c r="A43" s="13" t="s">
        <v>21</v>
      </c>
      <c r="B43" s="19" t="s">
        <v>66</v>
      </c>
      <c r="C43" s="31">
        <f>+C44+C45</f>
        <v>2131652000</v>
      </c>
      <c r="D43" s="27">
        <f>+D44+D45</f>
        <v>588065435</v>
      </c>
      <c r="E43" s="32">
        <f>+E44+E45</f>
        <v>50.52231586314609</v>
      </c>
      <c r="F43" s="49">
        <f t="shared" si="3"/>
        <v>246.1102851988652</v>
      </c>
      <c r="G43" s="91">
        <f>+'[2]Bieu 3 QUÝ 1'!$D45</f>
        <v>238943868</v>
      </c>
    </row>
    <row r="44" spans="1:8" s="2" customFormat="1" ht="18.75" customHeight="1" x14ac:dyDescent="0.25">
      <c r="A44" s="13"/>
      <c r="B44" s="20" t="s">
        <v>64</v>
      </c>
      <c r="C44" s="30">
        <v>381709000</v>
      </c>
      <c r="D44" s="26">
        <v>82590796</v>
      </c>
      <c r="E44" s="50">
        <f t="shared" ref="E44:E45" si="6">D44/C44*100</f>
        <v>21.637109945010465</v>
      </c>
      <c r="F44" s="86">
        <f t="shared" si="3"/>
        <v>142.26407326761699</v>
      </c>
      <c r="G44" s="91">
        <f>+'[2]Bieu 3 QUÝ 1'!$D46</f>
        <v>58054570</v>
      </c>
    </row>
    <row r="45" spans="1:8" s="2" customFormat="1" ht="18.75" customHeight="1" x14ac:dyDescent="0.25">
      <c r="A45" s="13"/>
      <c r="B45" s="22" t="s">
        <v>65</v>
      </c>
      <c r="C45" s="30">
        <v>1749943000</v>
      </c>
      <c r="D45" s="26">
        <v>505474639</v>
      </c>
      <c r="E45" s="50">
        <f t="shared" si="6"/>
        <v>28.885205918135622</v>
      </c>
      <c r="F45" s="86">
        <f t="shared" si="3"/>
        <v>279.43866474621399</v>
      </c>
      <c r="G45" s="91">
        <f>+'[2]Bieu 3 QUÝ 1'!$D47</f>
        <v>180889298</v>
      </c>
    </row>
    <row r="46" spans="1:8" s="2" customFormat="1" ht="18.75" customHeight="1" x14ac:dyDescent="0.25">
      <c r="A46" s="13" t="s">
        <v>53</v>
      </c>
      <c r="B46" s="23" t="s">
        <v>67</v>
      </c>
      <c r="C46" s="31">
        <f>+C47+C48</f>
        <v>2041201000</v>
      </c>
      <c r="D46" s="27">
        <f>+D47+D48</f>
        <v>502578438</v>
      </c>
      <c r="E46" s="45">
        <f>D46/C46*100</f>
        <v>24.621702517292515</v>
      </c>
      <c r="F46" s="49">
        <f t="shared" si="3"/>
        <v>150.2716756966297</v>
      </c>
      <c r="G46" s="91">
        <f>+'[2]Bieu 3 QUÝ 1'!$D48</f>
        <v>334446552</v>
      </c>
    </row>
    <row r="47" spans="1:8" s="2" customFormat="1" ht="18.75" customHeight="1" x14ac:dyDescent="0.25">
      <c r="A47" s="13"/>
      <c r="B47" s="24" t="s">
        <v>64</v>
      </c>
      <c r="C47" s="30">
        <v>633623000</v>
      </c>
      <c r="D47" s="26">
        <v>120756360</v>
      </c>
      <c r="E47" s="50">
        <f t="shared" ref="E47:E78" si="7">D47/C47*100</f>
        <v>19.058077121569134</v>
      </c>
      <c r="F47" s="86">
        <f t="shared" si="3"/>
        <v>177.38534290475286</v>
      </c>
      <c r="G47" s="91">
        <f>+'[2]Bieu 3 QUÝ 1'!$D49</f>
        <v>68075726</v>
      </c>
    </row>
    <row r="48" spans="1:8" s="2" customFormat="1" ht="18.75" customHeight="1" x14ac:dyDescent="0.25">
      <c r="A48" s="13"/>
      <c r="B48" s="22" t="s">
        <v>65</v>
      </c>
      <c r="C48" s="30">
        <v>1407578000</v>
      </c>
      <c r="D48" s="26">
        <v>381822078</v>
      </c>
      <c r="E48" s="50">
        <f t="shared" si="7"/>
        <v>27.126175458837803</v>
      </c>
      <c r="F48" s="87">
        <f t="shared" si="3"/>
        <v>143.34230355992514</v>
      </c>
      <c r="G48" s="91">
        <f>+'[2]Bieu 3 QUÝ 1'!$D50</f>
        <v>266370826</v>
      </c>
    </row>
    <row r="49" spans="1:7" s="2" customFormat="1" ht="48" customHeight="1" x14ac:dyDescent="0.25">
      <c r="A49" s="13" t="s">
        <v>68</v>
      </c>
      <c r="B49" s="19" t="s">
        <v>69</v>
      </c>
      <c r="C49" s="31">
        <f>+C50+C51</f>
        <v>205053008</v>
      </c>
      <c r="D49" s="29">
        <f>+D50+D51</f>
        <v>58899000</v>
      </c>
      <c r="E49" s="50">
        <f t="shared" si="7"/>
        <v>28.723792240102132</v>
      </c>
      <c r="F49" s="87">
        <f t="shared" si="3"/>
        <v>237.8892523930692</v>
      </c>
      <c r="G49" s="91">
        <f>+'[2]Bieu 3 QUÝ 1'!$D51</f>
        <v>24759000</v>
      </c>
    </row>
    <row r="50" spans="1:7" s="2" customFormat="1" ht="18.75" customHeight="1" x14ac:dyDescent="0.25">
      <c r="A50" s="13"/>
      <c r="B50" s="20" t="s">
        <v>64</v>
      </c>
      <c r="C50" s="30">
        <v>8</v>
      </c>
      <c r="D50" s="26"/>
      <c r="E50" s="70"/>
      <c r="F50" s="87"/>
      <c r="G50" s="91">
        <f>+'[2]Bieu 3 QUÝ 1'!$D52</f>
        <v>0</v>
      </c>
    </row>
    <row r="51" spans="1:7" s="2" customFormat="1" ht="18.75" customHeight="1" x14ac:dyDescent="0.25">
      <c r="A51" s="13"/>
      <c r="B51" s="22" t="s">
        <v>65</v>
      </c>
      <c r="C51" s="30">
        <v>205053000</v>
      </c>
      <c r="D51" s="26">
        <v>58899000</v>
      </c>
      <c r="E51" s="50">
        <f t="shared" si="7"/>
        <v>28.723793360740878</v>
      </c>
      <c r="F51" s="87">
        <f t="shared" si="3"/>
        <v>237.8892523930692</v>
      </c>
      <c r="G51" s="91">
        <f>+'[2]Bieu 3 QUÝ 1'!$D53</f>
        <v>24759000</v>
      </c>
    </row>
    <row r="52" spans="1:7" s="2" customFormat="1" ht="18.75" customHeight="1" x14ac:dyDescent="0.25">
      <c r="A52" s="13">
        <v>2</v>
      </c>
      <c r="B52" s="14" t="s">
        <v>70</v>
      </c>
      <c r="C52" s="31">
        <f>+C53+C54</f>
        <v>653618000</v>
      </c>
      <c r="D52" s="27">
        <f>+D53+D54</f>
        <v>152608928</v>
      </c>
      <c r="E52" s="50">
        <f t="shared" si="7"/>
        <v>23.348336184132016</v>
      </c>
      <c r="F52" s="87">
        <f t="shared" si="3"/>
        <v>122.07674146162746</v>
      </c>
      <c r="G52" s="91">
        <f>+'[2]Bieu 3 QUÝ 1'!$D54</f>
        <v>125010650</v>
      </c>
    </row>
    <row r="53" spans="1:7" s="2" customFormat="1" ht="18.75" customHeight="1" x14ac:dyDescent="0.25">
      <c r="A53" s="13" t="s">
        <v>25</v>
      </c>
      <c r="B53" s="15" t="s">
        <v>29</v>
      </c>
      <c r="C53" s="30"/>
      <c r="D53" s="26"/>
      <c r="E53" s="50"/>
      <c r="F53" s="87"/>
      <c r="G53" s="91">
        <f>+'[2]Bieu 3 QUÝ 1'!$D55</f>
        <v>0</v>
      </c>
    </row>
    <row r="54" spans="1:7" s="2" customFormat="1" ht="18.75" customHeight="1" x14ac:dyDescent="0.25">
      <c r="A54" s="13" t="s">
        <v>27</v>
      </c>
      <c r="B54" s="15" t="s">
        <v>30</v>
      </c>
      <c r="C54" s="30">
        <v>653618000</v>
      </c>
      <c r="D54" s="26">
        <v>152608928</v>
      </c>
      <c r="E54" s="50">
        <f t="shared" si="7"/>
        <v>23.348336184132016</v>
      </c>
      <c r="F54" s="87">
        <f t="shared" si="3"/>
        <v>122.07674146162746</v>
      </c>
      <c r="G54" s="91">
        <f>+'[2]Bieu 3 QUÝ 1'!$D56</f>
        <v>125010650</v>
      </c>
    </row>
    <row r="55" spans="1:7" s="2" customFormat="1" ht="18.75" customHeight="1" x14ac:dyDescent="0.25">
      <c r="A55" s="13">
        <v>3</v>
      </c>
      <c r="B55" s="14" t="s">
        <v>71</v>
      </c>
      <c r="C55" s="31">
        <f>+C57</f>
        <v>1911726000</v>
      </c>
      <c r="D55" s="27">
        <f>+D57</f>
        <v>324729600</v>
      </c>
      <c r="E55" s="50">
        <f t="shared" si="7"/>
        <v>16.986199905216541</v>
      </c>
      <c r="F55" s="87">
        <f t="shared" si="3"/>
        <v>167.36741194297554</v>
      </c>
      <c r="G55" s="91">
        <f>+'[2]Bieu 3 QUÝ 1'!$D57</f>
        <v>194022000</v>
      </c>
    </row>
    <row r="56" spans="1:7" s="2" customFormat="1" ht="18.75" customHeight="1" x14ac:dyDescent="0.25">
      <c r="A56" s="13" t="s">
        <v>25</v>
      </c>
      <c r="B56" s="15" t="s">
        <v>26</v>
      </c>
      <c r="C56" s="30"/>
      <c r="D56" s="26"/>
      <c r="E56" s="50"/>
      <c r="F56" s="87"/>
      <c r="G56" s="91">
        <f>+'[2]Bieu 3 QUÝ 1'!$D58</f>
        <v>0</v>
      </c>
    </row>
    <row r="57" spans="1:7" s="2" customFormat="1" ht="18.75" customHeight="1" x14ac:dyDescent="0.25">
      <c r="A57" s="13" t="s">
        <v>27</v>
      </c>
      <c r="B57" s="15" t="s">
        <v>33</v>
      </c>
      <c r="C57" s="30">
        <v>1911726000</v>
      </c>
      <c r="D57" s="26">
        <v>324729600</v>
      </c>
      <c r="E57" s="50">
        <f t="shared" si="7"/>
        <v>16.986199905216541</v>
      </c>
      <c r="F57" s="87">
        <f t="shared" si="3"/>
        <v>167.36741194297554</v>
      </c>
      <c r="G57" s="91">
        <f>+'[2]Bieu 3 QUÝ 1'!$D59</f>
        <v>194022000</v>
      </c>
    </row>
    <row r="58" spans="1:7" s="2" customFormat="1" ht="18.75" customHeight="1" x14ac:dyDescent="0.25">
      <c r="A58" s="13">
        <v>4</v>
      </c>
      <c r="B58" s="14" t="s">
        <v>34</v>
      </c>
      <c r="C58" s="31">
        <f>C59+C60</f>
        <v>69300000</v>
      </c>
      <c r="D58" s="27">
        <f>D59+D60</f>
        <v>24036000</v>
      </c>
      <c r="E58" s="50">
        <f t="shared" si="7"/>
        <v>34.683982683982684</v>
      </c>
      <c r="F58" s="87">
        <f t="shared" si="3"/>
        <v>71.886589304940784</v>
      </c>
      <c r="G58" s="91">
        <f>+'[2]Bieu 3 QUÝ 1'!$D60</f>
        <v>33436000</v>
      </c>
    </row>
    <row r="59" spans="1:7" s="2" customFormat="1" ht="18.75" customHeight="1" x14ac:dyDescent="0.25">
      <c r="A59" s="13" t="s">
        <v>25</v>
      </c>
      <c r="B59" s="15" t="s">
        <v>26</v>
      </c>
      <c r="C59" s="30"/>
      <c r="D59" s="26"/>
      <c r="E59" s="50"/>
      <c r="F59" s="87"/>
      <c r="G59" s="91">
        <f>+'[2]Bieu 3 QUÝ 1'!$D61</f>
        <v>0</v>
      </c>
    </row>
    <row r="60" spans="1:7" s="2" customFormat="1" ht="18.75" customHeight="1" x14ac:dyDescent="0.25">
      <c r="A60" s="13" t="s">
        <v>27</v>
      </c>
      <c r="B60" s="15" t="s">
        <v>33</v>
      </c>
      <c r="C60" s="30">
        <f>'[1]48'!$E$57</f>
        <v>69300000</v>
      </c>
      <c r="D60" s="26">
        <v>24036000</v>
      </c>
      <c r="E60" s="50">
        <f t="shared" si="7"/>
        <v>34.683982683982684</v>
      </c>
      <c r="F60" s="87">
        <f t="shared" si="3"/>
        <v>71.886589304940784</v>
      </c>
      <c r="G60" s="91">
        <f>+'[2]Bieu 3 QUÝ 1'!$D62</f>
        <v>33436000</v>
      </c>
    </row>
    <row r="61" spans="1:7" s="2" customFormat="1" ht="18.75" customHeight="1" x14ac:dyDescent="0.25">
      <c r="A61" s="13">
        <v>5</v>
      </c>
      <c r="B61" s="14" t="s">
        <v>37</v>
      </c>
      <c r="C61" s="31">
        <f>C62+C63</f>
        <v>610970000</v>
      </c>
      <c r="D61" s="27">
        <f>D62+D63</f>
        <v>293563704</v>
      </c>
      <c r="E61" s="50">
        <f t="shared" si="7"/>
        <v>48.048791921043588</v>
      </c>
      <c r="F61" s="87">
        <f t="shared" si="3"/>
        <v>116.0423555894606</v>
      </c>
      <c r="G61" s="91">
        <f>+'[2]Bieu 3 QUÝ 1'!$D63</f>
        <v>252979787</v>
      </c>
    </row>
    <row r="62" spans="1:7" s="2" customFormat="1" ht="18.75" customHeight="1" x14ac:dyDescent="0.25">
      <c r="A62" s="13" t="s">
        <v>25</v>
      </c>
      <c r="B62" s="15" t="s">
        <v>26</v>
      </c>
      <c r="C62" s="30"/>
      <c r="D62" s="26"/>
      <c r="E62" s="50"/>
      <c r="F62" s="87"/>
      <c r="G62" s="91">
        <f>+'[2]Bieu 3 QUÝ 1'!$D64</f>
        <v>0</v>
      </c>
    </row>
    <row r="63" spans="1:7" s="2" customFormat="1" ht="18.75" customHeight="1" x14ac:dyDescent="0.25">
      <c r="A63" s="13" t="s">
        <v>27</v>
      </c>
      <c r="B63" s="15" t="s">
        <v>33</v>
      </c>
      <c r="C63" s="30">
        <v>610970000</v>
      </c>
      <c r="D63" s="26">
        <v>293563704</v>
      </c>
      <c r="E63" s="50">
        <f t="shared" si="7"/>
        <v>48.048791921043588</v>
      </c>
      <c r="F63" s="87">
        <f t="shared" si="3"/>
        <v>116.0423555894606</v>
      </c>
      <c r="G63" s="91">
        <f>+'[2]Bieu 3 QUÝ 1'!$D65</f>
        <v>252979787</v>
      </c>
    </row>
    <row r="64" spans="1:7" s="2" customFormat="1" ht="18.75" customHeight="1" x14ac:dyDescent="0.25">
      <c r="A64" s="13">
        <v>6</v>
      </c>
      <c r="B64" s="14" t="s">
        <v>44</v>
      </c>
      <c r="C64" s="31">
        <f>C65+C66</f>
        <v>51930000</v>
      </c>
      <c r="D64" s="27">
        <f>D65+D66</f>
        <v>0</v>
      </c>
      <c r="E64" s="50">
        <f t="shared" si="7"/>
        <v>0</v>
      </c>
      <c r="F64" s="87"/>
      <c r="G64" s="91">
        <f>+'[2]Bieu 3 QUÝ 1'!$D66</f>
        <v>0</v>
      </c>
    </row>
    <row r="65" spans="1:8" s="2" customFormat="1" ht="18.75" customHeight="1" x14ac:dyDescent="0.25">
      <c r="A65" s="13" t="s">
        <v>25</v>
      </c>
      <c r="B65" s="15" t="s">
        <v>26</v>
      </c>
      <c r="C65" s="30"/>
      <c r="D65" s="26"/>
      <c r="E65" s="50"/>
      <c r="F65" s="87"/>
      <c r="G65" s="91">
        <f>+'[2]Bieu 3 QUÝ 1'!$D67</f>
        <v>0</v>
      </c>
    </row>
    <row r="66" spans="1:8" s="2" customFormat="1" ht="18.75" customHeight="1" x14ac:dyDescent="0.25">
      <c r="A66" s="13" t="s">
        <v>27</v>
      </c>
      <c r="B66" s="15" t="s">
        <v>33</v>
      </c>
      <c r="C66" s="30">
        <f>'[1]48'!$E$63</f>
        <v>51930000</v>
      </c>
      <c r="D66" s="26">
        <v>0</v>
      </c>
      <c r="E66" s="50">
        <f t="shared" si="7"/>
        <v>0</v>
      </c>
      <c r="F66" s="87"/>
      <c r="G66" s="91">
        <f>+'[2]Bieu 3 QUÝ 1'!$D68</f>
        <v>0</v>
      </c>
    </row>
    <row r="67" spans="1:8" s="2" customFormat="1" ht="18.75" customHeight="1" x14ac:dyDescent="0.25">
      <c r="A67" s="13">
        <v>7</v>
      </c>
      <c r="B67" s="14" t="s">
        <v>7</v>
      </c>
      <c r="C67" s="31">
        <f>C68+C69</f>
        <v>34650000</v>
      </c>
      <c r="D67" s="27">
        <f>D68+D69</f>
        <v>9150000</v>
      </c>
      <c r="E67" s="50">
        <f t="shared" si="7"/>
        <v>26.406926406926406</v>
      </c>
      <c r="F67" s="87"/>
      <c r="G67" s="91">
        <f>+'[2]Bieu 3 QUÝ 1'!$D69</f>
        <v>0</v>
      </c>
    </row>
    <row r="68" spans="1:8" s="2" customFormat="1" ht="18.75" customHeight="1" x14ac:dyDescent="0.25">
      <c r="A68" s="13" t="s">
        <v>25</v>
      </c>
      <c r="B68" s="15" t="s">
        <v>26</v>
      </c>
      <c r="C68" s="30"/>
      <c r="D68" s="26"/>
      <c r="E68" s="50"/>
      <c r="F68" s="87"/>
      <c r="G68" s="91">
        <f>+'[2]Bieu 3 QUÝ 1'!$D70</f>
        <v>0</v>
      </c>
    </row>
    <row r="69" spans="1:8" s="2" customFormat="1" ht="18.75" customHeight="1" x14ac:dyDescent="0.25">
      <c r="A69" s="13" t="s">
        <v>27</v>
      </c>
      <c r="B69" s="15" t="s">
        <v>33</v>
      </c>
      <c r="C69" s="30">
        <f>'[1]48'!$E$66</f>
        <v>34650000</v>
      </c>
      <c r="D69" s="26">
        <v>9150000</v>
      </c>
      <c r="E69" s="50">
        <f t="shared" si="7"/>
        <v>26.406926406926406</v>
      </c>
      <c r="F69" s="87"/>
      <c r="G69" s="91">
        <f>+'[2]Bieu 3 QUÝ 1'!$D71</f>
        <v>0</v>
      </c>
    </row>
    <row r="70" spans="1:8" s="2" customFormat="1" ht="18.75" customHeight="1" x14ac:dyDescent="0.25">
      <c r="A70" s="13">
        <v>8</v>
      </c>
      <c r="B70" s="14" t="s">
        <v>42</v>
      </c>
      <c r="C70" s="31">
        <f>C71+C72</f>
        <v>122130000</v>
      </c>
      <c r="D70" s="27">
        <f>D71+D72</f>
        <v>0</v>
      </c>
      <c r="E70" s="50">
        <f t="shared" si="7"/>
        <v>0</v>
      </c>
      <c r="F70" s="87"/>
      <c r="G70" s="91">
        <f>+'[2]Bieu 3 QUÝ 1'!$D72</f>
        <v>0</v>
      </c>
    </row>
    <row r="71" spans="1:8" s="2" customFormat="1" ht="18.75" customHeight="1" x14ac:dyDescent="0.25">
      <c r="A71" s="13" t="s">
        <v>25</v>
      </c>
      <c r="B71" s="15" t="s">
        <v>26</v>
      </c>
      <c r="C71" s="30"/>
      <c r="D71" s="26"/>
      <c r="E71" s="50"/>
      <c r="F71" s="49"/>
      <c r="G71" s="91">
        <f>+'[2]Bieu 3 QUÝ 1'!$D73</f>
        <v>0</v>
      </c>
    </row>
    <row r="72" spans="1:8" s="2" customFormat="1" ht="18.75" customHeight="1" x14ac:dyDescent="0.25">
      <c r="A72" s="13" t="s">
        <v>27</v>
      </c>
      <c r="B72" s="15" t="s">
        <v>33</v>
      </c>
      <c r="C72" s="30">
        <f>'[1]48'!$E$69</f>
        <v>122130000</v>
      </c>
      <c r="D72" s="26">
        <v>0</v>
      </c>
      <c r="E72" s="50">
        <f t="shared" si="7"/>
        <v>0</v>
      </c>
      <c r="F72" s="49"/>
      <c r="G72" s="91">
        <f>+'[2]Bieu 3 QUÝ 1'!$D74</f>
        <v>0</v>
      </c>
    </row>
    <row r="73" spans="1:8" s="2" customFormat="1" ht="38.25" customHeight="1" x14ac:dyDescent="0.25">
      <c r="A73" s="13">
        <v>9</v>
      </c>
      <c r="B73" s="14" t="s">
        <v>43</v>
      </c>
      <c r="C73" s="31">
        <f>C74+C75</f>
        <v>34650000</v>
      </c>
      <c r="D73" s="27">
        <f>D74+D75</f>
        <v>0</v>
      </c>
      <c r="E73" s="50">
        <f t="shared" si="7"/>
        <v>0</v>
      </c>
      <c r="F73" s="49"/>
      <c r="G73" s="91">
        <f>+'[2]Bieu 3 QUÝ 1'!$D75</f>
        <v>0</v>
      </c>
    </row>
    <row r="74" spans="1:8" s="2" customFormat="1" ht="18.75" customHeight="1" x14ac:dyDescent="0.25">
      <c r="A74" s="13" t="s">
        <v>25</v>
      </c>
      <c r="B74" s="15" t="s">
        <v>26</v>
      </c>
      <c r="C74" s="30"/>
      <c r="D74" s="26"/>
      <c r="E74" s="50"/>
      <c r="F74" s="49"/>
      <c r="G74" s="91">
        <f>+'[2]Bieu 3 QUÝ 1'!$D76</f>
        <v>0</v>
      </c>
    </row>
    <row r="75" spans="1:8" s="2" customFormat="1" ht="18.75" customHeight="1" x14ac:dyDescent="0.25">
      <c r="A75" s="13" t="s">
        <v>27</v>
      </c>
      <c r="B75" s="15" t="s">
        <v>33</v>
      </c>
      <c r="C75" s="30">
        <f>'[1]48'!$E$72</f>
        <v>34650000</v>
      </c>
      <c r="D75" s="26"/>
      <c r="E75" s="50">
        <f t="shared" si="7"/>
        <v>0</v>
      </c>
      <c r="F75" s="49"/>
      <c r="G75" s="91">
        <f>+'[2]Bieu 3 QUÝ 1'!$D77</f>
        <v>0</v>
      </c>
    </row>
    <row r="76" spans="1:8" s="2" customFormat="1" ht="18.75" customHeight="1" x14ac:dyDescent="0.25">
      <c r="A76" s="13">
        <v>10</v>
      </c>
      <c r="B76" s="14" t="s">
        <v>6</v>
      </c>
      <c r="C76" s="31">
        <f>C77+C78</f>
        <v>96930000</v>
      </c>
      <c r="D76" s="27">
        <f>D77+D78</f>
        <v>0</v>
      </c>
      <c r="E76" s="50">
        <f t="shared" si="7"/>
        <v>0</v>
      </c>
      <c r="F76" s="49">
        <f t="shared" si="3"/>
        <v>0</v>
      </c>
      <c r="G76" s="91">
        <f>+'[2]Bieu 3 QUÝ 1'!$D78</f>
        <v>6000000</v>
      </c>
    </row>
    <row r="77" spans="1:8" s="2" customFormat="1" ht="18.75" customHeight="1" x14ac:dyDescent="0.25">
      <c r="A77" s="13" t="s">
        <v>25</v>
      </c>
      <c r="B77" s="15" t="s">
        <v>26</v>
      </c>
      <c r="C77" s="30"/>
      <c r="D77" s="26"/>
      <c r="E77" s="50"/>
      <c r="F77" s="49"/>
      <c r="G77" s="91">
        <f>+'[2]Bieu 3 QUÝ 1'!$D79</f>
        <v>0</v>
      </c>
    </row>
    <row r="78" spans="1:8" s="2" customFormat="1" ht="18.75" customHeight="1" x14ac:dyDescent="0.25">
      <c r="A78" s="13" t="s">
        <v>27</v>
      </c>
      <c r="B78" s="15" t="s">
        <v>33</v>
      </c>
      <c r="C78" s="30">
        <v>96930000</v>
      </c>
      <c r="D78" s="26"/>
      <c r="E78" s="50">
        <f t="shared" si="7"/>
        <v>0</v>
      </c>
      <c r="F78" s="49">
        <f t="shared" si="3"/>
        <v>0</v>
      </c>
      <c r="G78" s="91">
        <f>+'[2]Bieu 3 QUÝ 1'!$D80</f>
        <v>6000000</v>
      </c>
    </row>
    <row r="79" spans="1:8" s="47" customFormat="1" x14ac:dyDescent="0.25">
      <c r="A79" s="35">
        <v>11</v>
      </c>
      <c r="B79" s="11" t="s">
        <v>9</v>
      </c>
      <c r="C79" s="59"/>
      <c r="D79" s="60"/>
      <c r="E79" s="61"/>
      <c r="F79" s="49"/>
      <c r="G79" s="91">
        <f>+'[2]Bieu 3 QUÝ 1'!$D81</f>
        <v>0</v>
      </c>
      <c r="H79" s="62"/>
    </row>
    <row r="80" spans="1:8" x14ac:dyDescent="0.25">
      <c r="A80" s="4">
        <v>1</v>
      </c>
      <c r="B80" s="6" t="s">
        <v>10</v>
      </c>
      <c r="C80" s="63"/>
      <c r="D80" s="64"/>
      <c r="E80" s="65"/>
      <c r="F80" s="49"/>
      <c r="G80" s="91">
        <f>+'[2]Bieu 3 QUÝ 1'!$D82</f>
        <v>0</v>
      </c>
      <c r="H80" s="1"/>
    </row>
    <row r="81" spans="1:8" ht="31.5" hidden="1" x14ac:dyDescent="0.25">
      <c r="A81" s="4"/>
      <c r="B81" s="10" t="s">
        <v>11</v>
      </c>
      <c r="C81" s="8"/>
      <c r="D81" s="57"/>
      <c r="E81" s="50"/>
      <c r="F81" s="49"/>
      <c r="G81" s="91">
        <f>+'[2]Bieu 3 QUÝ 1'!$D83</f>
        <v>0</v>
      </c>
      <c r="H81" s="1"/>
    </row>
    <row r="82" spans="1:8" x14ac:dyDescent="0.25">
      <c r="A82" s="4">
        <v>2</v>
      </c>
      <c r="B82" s="7" t="s">
        <v>9</v>
      </c>
      <c r="C82" s="8"/>
      <c r="D82" s="57"/>
      <c r="E82" s="50"/>
      <c r="F82" s="49"/>
      <c r="G82" s="91">
        <f>+'[2]Bieu 3 QUÝ 1'!$D84</f>
        <v>0</v>
      </c>
      <c r="H82" s="1"/>
    </row>
    <row r="83" spans="1:8" hidden="1" x14ac:dyDescent="0.25">
      <c r="A83" s="4"/>
      <c r="B83" s="10" t="s">
        <v>12</v>
      </c>
      <c r="C83" s="63"/>
      <c r="D83" s="57"/>
      <c r="E83" s="66"/>
      <c r="F83" s="67"/>
    </row>
    <row r="84" spans="1:8" x14ac:dyDescent="0.25">
      <c r="D84" s="75"/>
      <c r="E84" s="75"/>
      <c r="F84" s="75"/>
    </row>
    <row r="85" spans="1:8" x14ac:dyDescent="0.25">
      <c r="D85" s="75"/>
      <c r="E85" s="75"/>
      <c r="F85" s="75"/>
    </row>
    <row r="89" spans="1:8" ht="18.75" x14ac:dyDescent="0.3">
      <c r="D89" s="74"/>
      <c r="E89" s="74"/>
      <c r="F89" s="74"/>
    </row>
  </sheetData>
  <mergeCells count="15">
    <mergeCell ref="A1:B1"/>
    <mergeCell ref="E1:F1"/>
    <mergeCell ref="A2:B2"/>
    <mergeCell ref="A3:F3"/>
    <mergeCell ref="D89:F89"/>
    <mergeCell ref="D84:F84"/>
    <mergeCell ref="D85:F85"/>
    <mergeCell ref="A4:F4"/>
    <mergeCell ref="A5:F5"/>
    <mergeCell ref="E6:F6"/>
    <mergeCell ref="A7:A8"/>
    <mergeCell ref="B7:B8"/>
    <mergeCell ref="C7:C8"/>
    <mergeCell ref="D7:D8"/>
    <mergeCell ref="E7:F7"/>
  </mergeCells>
  <pageMargins left="0.511811023622047" right="0.2" top="0.55118110236220497" bottom="0.39370078740157499" header="0.31496062992126" footer="0.31496062992126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59EE4C-9619-46D8-8FE8-306FE19C126F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4E03ED5-AE04-4236-BEE2-7BE1480BE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D0264D-01EB-4531-8483-8A2F83FC3E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3 QUÝ 1</vt:lpstr>
      <vt:lpstr>'Bieu 3 QUÝ 1'!Print_Titles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Admin</cp:lastModifiedBy>
  <cp:lastPrinted>2025-04-04T11:28:42Z</cp:lastPrinted>
  <dcterms:created xsi:type="dcterms:W3CDTF">2016-10-14T10:52:32Z</dcterms:created>
  <dcterms:modified xsi:type="dcterms:W3CDTF">2025-04-04T11:30:56Z</dcterms:modified>
</cp:coreProperties>
</file>